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440"/>
  </bookViews>
  <sheets>
    <sheet name="New Structure" sheetId="2" r:id="rId1"/>
  </sheets>
  <calcPr calcId="124519"/>
</workbook>
</file>

<file path=xl/calcChain.xml><?xml version="1.0" encoding="utf-8"?>
<calcChain xmlns="http://schemas.openxmlformats.org/spreadsheetml/2006/main">
  <c r="Y19" i="2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U19"/>
  <c r="U17"/>
  <c r="U15"/>
  <c r="U14"/>
  <c r="U13"/>
  <c r="U12"/>
  <c r="U11"/>
  <c r="U10"/>
  <c r="U6"/>
  <c r="L21"/>
  <c r="W23"/>
  <c r="V21"/>
  <c r="V23" s="1"/>
  <c r="Q21"/>
  <c r="Q23" s="1"/>
  <c r="M21"/>
  <c r="G23"/>
  <c r="F23"/>
  <c r="E23"/>
  <c r="D23"/>
  <c r="C23"/>
  <c r="B23"/>
  <c r="H19"/>
  <c r="H18"/>
  <c r="H17"/>
  <c r="H16"/>
  <c r="H15"/>
  <c r="H14"/>
  <c r="H13"/>
  <c r="H12"/>
  <c r="H11"/>
  <c r="H10"/>
  <c r="H9"/>
  <c r="H8"/>
  <c r="H7"/>
  <c r="H6"/>
  <c r="Y21" l="1"/>
  <c r="Y23" s="1"/>
  <c r="X21"/>
  <c r="X23" s="1"/>
  <c r="O7"/>
  <c r="O11"/>
  <c r="O14"/>
  <c r="O18"/>
  <c r="P8"/>
  <c r="U8" s="1"/>
  <c r="P12"/>
  <c r="P15"/>
  <c r="P19"/>
  <c r="R9"/>
  <c r="R13"/>
  <c r="R16"/>
  <c r="H23"/>
  <c r="O6"/>
  <c r="O10"/>
  <c r="O17"/>
  <c r="P7"/>
  <c r="P11"/>
  <c r="P14"/>
  <c r="P18"/>
  <c r="U18" s="1"/>
  <c r="R8"/>
  <c r="R12"/>
  <c r="R15"/>
  <c r="R19"/>
  <c r="O9"/>
  <c r="O13"/>
  <c r="O16"/>
  <c r="P6"/>
  <c r="P10"/>
  <c r="P17"/>
  <c r="R7"/>
  <c r="R11"/>
  <c r="R14"/>
  <c r="R18"/>
  <c r="Q25"/>
  <c r="O8"/>
  <c r="O12"/>
  <c r="O15"/>
  <c r="O19"/>
  <c r="P9"/>
  <c r="U9" s="1"/>
  <c r="P13"/>
  <c r="P16"/>
  <c r="U16" s="1"/>
  <c r="R6"/>
  <c r="R10"/>
  <c r="R17"/>
  <c r="N15"/>
  <c r="N12"/>
  <c r="N7"/>
  <c r="N11"/>
  <c r="N14"/>
  <c r="N18"/>
  <c r="N8"/>
  <c r="N19"/>
  <c r="N6"/>
  <c r="N10"/>
  <c r="N17"/>
  <c r="N9"/>
  <c r="N13"/>
  <c r="N16"/>
  <c r="S16"/>
  <c r="S13"/>
  <c r="S9"/>
  <c r="S8"/>
  <c r="S12"/>
  <c r="S15"/>
  <c r="S19"/>
  <c r="S7"/>
  <c r="S11"/>
  <c r="S14"/>
  <c r="S18"/>
  <c r="S6"/>
  <c r="S10"/>
  <c r="S17"/>
  <c r="O21" l="1"/>
  <c r="O23" s="1"/>
  <c r="O25" s="1"/>
  <c r="Z9"/>
  <c r="Z10"/>
  <c r="Z18"/>
  <c r="Z16"/>
  <c r="Z13"/>
  <c r="Z17"/>
  <c r="Z6"/>
  <c r="Z19"/>
  <c r="Z8"/>
  <c r="Z14"/>
  <c r="Z11"/>
  <c r="Z12"/>
  <c r="Z15"/>
  <c r="P21"/>
  <c r="P23" s="1"/>
  <c r="P25" s="1"/>
  <c r="U7"/>
  <c r="U21" s="1"/>
  <c r="U23" s="1"/>
  <c r="R21"/>
  <c r="R23" s="1"/>
  <c r="R25" s="1"/>
  <c r="S21"/>
  <c r="S23" s="1"/>
  <c r="S25" s="1"/>
  <c r="N21"/>
  <c r="N23" s="1"/>
  <c r="N25" s="1"/>
  <c r="Z7" l="1"/>
  <c r="Z21" l="1"/>
  <c r="Z23" s="1"/>
</calcChain>
</file>

<file path=xl/sharedStrings.xml><?xml version="1.0" encoding="utf-8"?>
<sst xmlns="http://schemas.openxmlformats.org/spreadsheetml/2006/main" count="78" uniqueCount="58">
  <si>
    <t>Flat No.</t>
  </si>
  <si>
    <t>Sinking Fund</t>
  </si>
  <si>
    <t>Bldg. Repairs Fund</t>
  </si>
  <si>
    <t>Maintenance</t>
  </si>
  <si>
    <t>NOC Charges</t>
  </si>
  <si>
    <t>Bank Charges</t>
  </si>
  <si>
    <t>Cultural Charges</t>
  </si>
  <si>
    <t>Water Charges</t>
  </si>
  <si>
    <t>Monthly</t>
  </si>
  <si>
    <t>Electricity Charges</t>
  </si>
  <si>
    <t>Festival Expenses</t>
  </si>
  <si>
    <t>Generator  AMC /Other</t>
  </si>
  <si>
    <t>Lift Maintenance</t>
  </si>
  <si>
    <t>Meeting Expenses</t>
  </si>
  <si>
    <t>Repairs &amp; Maintenance</t>
  </si>
  <si>
    <t>CCTV AMC</t>
  </si>
  <si>
    <t>Audit Fees</t>
  </si>
  <si>
    <t>Education &amp; Training Fund</t>
  </si>
  <si>
    <t>Professional Fees -  Others</t>
  </si>
  <si>
    <t>Expense Head</t>
  </si>
  <si>
    <t>Water</t>
  </si>
  <si>
    <t>Lift</t>
  </si>
  <si>
    <t>Service</t>
  </si>
  <si>
    <t>E &amp; T Cess</t>
  </si>
  <si>
    <t>Festival</t>
  </si>
  <si>
    <t>Insurance</t>
  </si>
  <si>
    <t>Total</t>
  </si>
  <si>
    <t>Area</t>
  </si>
  <si>
    <t>Inlets</t>
  </si>
  <si>
    <t>Charges</t>
  </si>
  <si>
    <t>Construction Cost</t>
  </si>
  <si>
    <t>Annual</t>
  </si>
  <si>
    <t>No</t>
  </si>
  <si>
    <t>Yes</t>
  </si>
  <si>
    <t>Yes/No</t>
  </si>
  <si>
    <t>Statutory Funds</t>
  </si>
  <si>
    <t>Monthly Total</t>
  </si>
  <si>
    <t>ABCD Co-Op. Hsg. Soc. Ltd.</t>
  </si>
  <si>
    <t>Address:</t>
  </si>
  <si>
    <t>Security Charges</t>
  </si>
  <si>
    <t>Building Insurance</t>
  </si>
  <si>
    <t>SAMPLE Expenses as per Balance Sheet of FY 2019-20</t>
  </si>
  <si>
    <t>SAMPLE Proposed New Structure for Maintenance for FY 2021-2022</t>
  </si>
  <si>
    <t>A-0101</t>
  </si>
  <si>
    <t>A-0102</t>
  </si>
  <si>
    <t>A-0103</t>
  </si>
  <si>
    <t>A-0104</t>
  </si>
  <si>
    <t>B-0101</t>
  </si>
  <si>
    <t>B-0102</t>
  </si>
  <si>
    <t>B-0103</t>
  </si>
  <si>
    <t>B-0104</t>
  </si>
  <si>
    <t>C-0101</t>
  </si>
  <si>
    <t>C-0102</t>
  </si>
  <si>
    <t>C-0103</t>
  </si>
  <si>
    <t>C-0104</t>
  </si>
  <si>
    <t>SH-01</t>
  </si>
  <si>
    <t>SH-02</t>
  </si>
  <si>
    <t>Parking Charges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</si>
</sst>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_ * #,##0_ ;_ * \-#,##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" fontId="2" fillId="0" borderId="0" xfId="0" applyNumberFormat="1" applyFont="1" applyFill="1"/>
    <xf numFmtId="1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65" fontId="4" fillId="0" borderId="0" xfId="1" applyNumberFormat="1" applyFont="1" applyFill="1"/>
    <xf numFmtId="165" fontId="2" fillId="0" borderId="0" xfId="1" applyNumberFormat="1" applyFont="1" applyFill="1"/>
    <xf numFmtId="165" fontId="4" fillId="0" borderId="0" xfId="1" applyNumberFormat="1" applyFont="1" applyBorder="1" applyAlignment="1">
      <alignment horizontal="right" vertical="top"/>
    </xf>
    <xf numFmtId="165" fontId="4" fillId="0" borderId="0" xfId="0" applyNumberFormat="1" applyFont="1" applyFill="1"/>
    <xf numFmtId="165" fontId="4" fillId="0" borderId="0" xfId="1" applyNumberFormat="1" applyFont="1" applyFill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/>
    <xf numFmtId="165" fontId="6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1" xfId="1" applyNumberFormat="1" applyFont="1" applyFill="1" applyBorder="1"/>
    <xf numFmtId="165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2" borderId="0" xfId="0" applyFont="1" applyFill="1"/>
    <xf numFmtId="165" fontId="6" fillId="0" borderId="0" xfId="1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70" zoomScaleNormal="70" workbookViewId="0">
      <selection activeCell="A12" sqref="A12"/>
    </sheetView>
  </sheetViews>
  <sheetFormatPr defaultRowHeight="15"/>
  <cols>
    <col min="1" max="1" width="38" style="3" bestFit="1" customWidth="1"/>
    <col min="2" max="7" width="11.28515625" style="6" customWidth="1"/>
    <col min="8" max="8" width="12" style="6" bestFit="1" customWidth="1"/>
    <col min="9" max="10" width="1.5703125" style="6" customWidth="1"/>
    <col min="11" max="11" width="9.140625" style="3" bestFit="1" customWidth="1"/>
    <col min="12" max="12" width="11.28515625" style="3" customWidth="1"/>
    <col min="13" max="19" width="11.28515625" style="6" customWidth="1"/>
    <col min="20" max="20" width="11.28515625" style="10" customWidth="1"/>
    <col min="21" max="21" width="11.28515625" style="6" customWidth="1"/>
    <col min="22" max="26" width="11.28515625" style="3" customWidth="1"/>
    <col min="27" max="16384" width="9.140625" style="3"/>
  </cols>
  <sheetData>
    <row r="1" spans="1:26" ht="15.75">
      <c r="A1" s="31" t="s">
        <v>37</v>
      </c>
      <c r="B1" s="31"/>
      <c r="C1" s="31"/>
      <c r="D1" s="31"/>
      <c r="E1" s="31"/>
      <c r="F1" s="31"/>
      <c r="G1" s="31"/>
      <c r="H1" s="31"/>
      <c r="I1" s="11"/>
      <c r="J1" s="11"/>
      <c r="K1" s="31" t="s">
        <v>37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>
      <c r="A2" s="26" t="s">
        <v>38</v>
      </c>
      <c r="B2" s="26"/>
      <c r="C2" s="26"/>
      <c r="D2" s="26"/>
      <c r="E2" s="26"/>
      <c r="F2" s="26"/>
      <c r="G2" s="26"/>
      <c r="H2" s="26"/>
      <c r="I2" s="12"/>
      <c r="J2" s="12"/>
      <c r="K2" s="26" t="s">
        <v>38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>
      <c r="A3" s="27" t="s">
        <v>41</v>
      </c>
      <c r="B3" s="27"/>
      <c r="C3" s="27"/>
      <c r="D3" s="27"/>
      <c r="E3" s="27"/>
      <c r="F3" s="27"/>
      <c r="G3" s="27"/>
      <c r="H3" s="27"/>
      <c r="K3" s="27" t="s">
        <v>42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17" customFormat="1" ht="15" customHeight="1">
      <c r="A4" s="28" t="s">
        <v>19</v>
      </c>
      <c r="B4" s="28" t="s">
        <v>20</v>
      </c>
      <c r="C4" s="28" t="s">
        <v>21</v>
      </c>
      <c r="D4" s="28" t="s">
        <v>22</v>
      </c>
      <c r="E4" s="28" t="s">
        <v>23</v>
      </c>
      <c r="F4" s="28" t="s">
        <v>24</v>
      </c>
      <c r="G4" s="28" t="s">
        <v>25</v>
      </c>
      <c r="H4" s="28" t="s">
        <v>26</v>
      </c>
      <c r="I4" s="16"/>
      <c r="J4" s="16"/>
      <c r="K4" s="28" t="s">
        <v>0</v>
      </c>
      <c r="L4" s="28" t="s">
        <v>27</v>
      </c>
      <c r="M4" s="28" t="s">
        <v>20</v>
      </c>
      <c r="N4" s="28"/>
      <c r="O4" s="28" t="s">
        <v>21</v>
      </c>
      <c r="P4" s="30" t="s">
        <v>3</v>
      </c>
      <c r="Q4" s="30" t="s">
        <v>23</v>
      </c>
      <c r="R4" s="30" t="s">
        <v>6</v>
      </c>
      <c r="S4" s="30" t="s">
        <v>25</v>
      </c>
      <c r="T4" s="30" t="s">
        <v>4</v>
      </c>
      <c r="U4" s="30"/>
      <c r="V4" s="30" t="s">
        <v>57</v>
      </c>
      <c r="W4" s="30" t="s">
        <v>35</v>
      </c>
      <c r="X4" s="30"/>
      <c r="Y4" s="30"/>
      <c r="Z4" s="29" t="s">
        <v>36</v>
      </c>
    </row>
    <row r="5" spans="1:26" s="17" customFormat="1" ht="45">
      <c r="A5" s="28"/>
      <c r="B5" s="28"/>
      <c r="C5" s="28"/>
      <c r="D5" s="28"/>
      <c r="E5" s="28"/>
      <c r="F5" s="28"/>
      <c r="G5" s="28"/>
      <c r="H5" s="28"/>
      <c r="I5" s="16"/>
      <c r="J5" s="16"/>
      <c r="K5" s="28"/>
      <c r="L5" s="28"/>
      <c r="M5" s="25" t="s">
        <v>28</v>
      </c>
      <c r="N5" s="13" t="s">
        <v>29</v>
      </c>
      <c r="O5" s="28"/>
      <c r="P5" s="30"/>
      <c r="Q5" s="30"/>
      <c r="R5" s="30"/>
      <c r="S5" s="30"/>
      <c r="T5" s="19" t="s">
        <v>34</v>
      </c>
      <c r="U5" s="24" t="s">
        <v>29</v>
      </c>
      <c r="V5" s="30"/>
      <c r="W5" s="15" t="s">
        <v>30</v>
      </c>
      <c r="X5" s="19" t="s">
        <v>1</v>
      </c>
      <c r="Y5" s="19" t="s">
        <v>2</v>
      </c>
      <c r="Z5" s="29"/>
    </row>
    <row r="6" spans="1:26">
      <c r="A6" s="12" t="s">
        <v>9</v>
      </c>
      <c r="D6" s="8">
        <v>103144</v>
      </c>
      <c r="H6" s="6">
        <f>SUM(B6:G6)</f>
        <v>103144</v>
      </c>
      <c r="K6" s="1" t="s">
        <v>43</v>
      </c>
      <c r="L6" s="1">
        <v>340</v>
      </c>
      <c r="M6" s="23">
        <v>1</v>
      </c>
      <c r="N6" s="9">
        <f>ROUND(($B$23/$M$21)/12*M6,0)</f>
        <v>760</v>
      </c>
      <c r="O6" s="3">
        <f>ROUND((($C$23/COUNTA($K$6:$K$19))/12),0)</f>
        <v>382</v>
      </c>
      <c r="P6" s="7">
        <f>ROUND((($D$23/COUNTA($K$6:$K$19))/12),0)</f>
        <v>1390</v>
      </c>
      <c r="Q6" s="7">
        <v>10</v>
      </c>
      <c r="R6" s="7">
        <f>ROUND((($F$23/COUNTA($K$6:$K$19))/12),0)</f>
        <v>103</v>
      </c>
      <c r="S6" s="3">
        <f>ROUND(($G$23/$L$21)/12*L6,0)</f>
        <v>85</v>
      </c>
      <c r="T6" s="4" t="s">
        <v>32</v>
      </c>
      <c r="U6" s="7">
        <f t="shared" ref="U6:U19" si="0">ROUND(IF(T6="Yes",P6*10%,0),0)</f>
        <v>0</v>
      </c>
      <c r="V6" s="7">
        <v>100</v>
      </c>
      <c r="W6" s="3">
        <v>500</v>
      </c>
      <c r="X6" s="7">
        <f>ROUND((L6*W6*0.25%)/12,0)</f>
        <v>35</v>
      </c>
      <c r="Y6" s="10">
        <f>ROUND((L6*W6*0.75%)/12,0)</f>
        <v>106</v>
      </c>
      <c r="Z6" s="9">
        <f>SUM(N6:S6)+SUM(U6:V6)+SUM(X6:Y6)</f>
        <v>2971</v>
      </c>
    </row>
    <row r="7" spans="1:26">
      <c r="A7" s="12" t="s">
        <v>10</v>
      </c>
      <c r="F7" s="8">
        <v>17304</v>
      </c>
      <c r="G7" s="8"/>
      <c r="H7" s="6">
        <f t="shared" ref="H7:H19" si="1">SUM(B7:G7)</f>
        <v>17304</v>
      </c>
      <c r="K7" s="1" t="s">
        <v>44</v>
      </c>
      <c r="L7" s="1">
        <v>880</v>
      </c>
      <c r="M7" s="23">
        <v>1</v>
      </c>
      <c r="N7" s="9">
        <f>ROUND(($B$23/$M$21)/12*M7,0)</f>
        <v>760</v>
      </c>
      <c r="O7" s="5">
        <f>ROUND((($C$23/COUNTA($K$6:$K$19))/12),0)</f>
        <v>382</v>
      </c>
      <c r="P7" s="7">
        <f>ROUND((($D$23/COUNTA($K$6:$K$19))/12),0)</f>
        <v>1390</v>
      </c>
      <c r="Q7" s="7">
        <v>10</v>
      </c>
      <c r="R7" s="7">
        <f>ROUND((($F$23/COUNTA($K$6:$K$19))/12),0)</f>
        <v>103</v>
      </c>
      <c r="S7" s="5">
        <f>ROUND(($G$23/$L$21)/12*L7,0)</f>
        <v>221</v>
      </c>
      <c r="T7" s="4" t="s">
        <v>33</v>
      </c>
      <c r="U7" s="7">
        <f t="shared" si="0"/>
        <v>139</v>
      </c>
      <c r="V7" s="7">
        <v>0</v>
      </c>
      <c r="W7" s="20">
        <v>500</v>
      </c>
      <c r="X7" s="7">
        <f>ROUND((L7*W7*0.25%)/12,0)</f>
        <v>92</v>
      </c>
      <c r="Y7" s="10">
        <f>ROUND((L7*W7*0.75%)/12,0)</f>
        <v>275</v>
      </c>
      <c r="Z7" s="9">
        <f>SUM(N7:S7)+SUM(U7:V7)+SUM(X7:Y7)</f>
        <v>3372</v>
      </c>
    </row>
    <row r="8" spans="1:26">
      <c r="A8" s="12" t="s">
        <v>11</v>
      </c>
      <c r="D8" s="8">
        <v>15104</v>
      </c>
      <c r="H8" s="6">
        <f t="shared" si="1"/>
        <v>15104</v>
      </c>
      <c r="K8" s="1" t="s">
        <v>45</v>
      </c>
      <c r="L8" s="1">
        <v>366</v>
      </c>
      <c r="M8" s="23">
        <v>1</v>
      </c>
      <c r="N8" s="9">
        <f>ROUND(($B$23/$M$21)/12*M8,0)</f>
        <v>760</v>
      </c>
      <c r="O8" s="5">
        <f>ROUND((($C$23/COUNTA($K$6:$K$19))/12),0)</f>
        <v>382</v>
      </c>
      <c r="P8" s="7">
        <f>ROUND((($D$23/COUNTA($K$6:$K$19))/12),0)</f>
        <v>1390</v>
      </c>
      <c r="Q8" s="7">
        <v>10</v>
      </c>
      <c r="R8" s="7">
        <f>ROUND((($F$23/COUNTA($K$6:$K$19))/12),0)</f>
        <v>103</v>
      </c>
      <c r="S8" s="5">
        <f>ROUND(($G$23/$L$21)/12*L8,0)</f>
        <v>92</v>
      </c>
      <c r="T8" s="4" t="s">
        <v>33</v>
      </c>
      <c r="U8" s="7">
        <f t="shared" si="0"/>
        <v>139</v>
      </c>
      <c r="V8" s="7">
        <v>0</v>
      </c>
      <c r="W8" s="20">
        <v>500</v>
      </c>
      <c r="X8" s="7">
        <f>ROUND((L8*W8*0.25%)/12,0)</f>
        <v>38</v>
      </c>
      <c r="Y8" s="10">
        <f>ROUND((L8*W8*0.75%)/12,0)</f>
        <v>114</v>
      </c>
      <c r="Z8" s="9">
        <f>SUM(N8:S8)+SUM(U8:V8)+SUM(X8:Y8)</f>
        <v>3028</v>
      </c>
    </row>
    <row r="9" spans="1:26">
      <c r="A9" s="12" t="s">
        <v>12</v>
      </c>
      <c r="C9" s="8">
        <v>64177</v>
      </c>
      <c r="D9" s="3"/>
      <c r="H9" s="6">
        <f t="shared" si="1"/>
        <v>64177</v>
      </c>
      <c r="K9" s="1" t="s">
        <v>46</v>
      </c>
      <c r="L9" s="1">
        <v>1005</v>
      </c>
      <c r="M9" s="23">
        <v>2</v>
      </c>
      <c r="N9" s="9">
        <f>ROUND(($B$23/$M$21)/12*M9,0)</f>
        <v>1520</v>
      </c>
      <c r="O9" s="5">
        <f>ROUND((($C$23/COUNTA($K$6:$K$19))/12),0)</f>
        <v>382</v>
      </c>
      <c r="P9" s="7">
        <f>ROUND((($D$23/COUNTA($K$6:$K$19))/12),0)</f>
        <v>1390</v>
      </c>
      <c r="Q9" s="7">
        <v>10</v>
      </c>
      <c r="R9" s="7">
        <f>ROUND((($F$23/COUNTA($K$6:$K$19))/12),0)</f>
        <v>103</v>
      </c>
      <c r="S9" s="5">
        <f>ROUND(($G$23/$L$21)/12*L9,0)</f>
        <v>252</v>
      </c>
      <c r="T9" s="4" t="s">
        <v>33</v>
      </c>
      <c r="U9" s="7">
        <f t="shared" si="0"/>
        <v>139</v>
      </c>
      <c r="V9" s="7">
        <v>0</v>
      </c>
      <c r="W9" s="20">
        <v>500</v>
      </c>
      <c r="X9" s="7">
        <f>ROUND((L9*W9*0.25%)/12,0)</f>
        <v>105</v>
      </c>
      <c r="Y9" s="10">
        <f>ROUND((L9*W9*0.75%)/12,0)</f>
        <v>314</v>
      </c>
      <c r="Z9" s="9">
        <f>SUM(N9:S9)+SUM(U9:V9)+SUM(X9:Y9)</f>
        <v>4215</v>
      </c>
    </row>
    <row r="10" spans="1:26">
      <c r="A10" s="12" t="s">
        <v>13</v>
      </c>
      <c r="D10" s="8">
        <v>15075</v>
      </c>
      <c r="H10" s="6">
        <f t="shared" si="1"/>
        <v>15075</v>
      </c>
      <c r="K10" s="1" t="s">
        <v>47</v>
      </c>
      <c r="L10" s="1">
        <v>875</v>
      </c>
      <c r="M10" s="23">
        <v>1</v>
      </c>
      <c r="N10" s="9">
        <f>ROUND(($B$23/$M$21)/12*M10,0)</f>
        <v>760</v>
      </c>
      <c r="O10" s="5">
        <f>ROUND((($C$23/COUNTA($K$6:$K$19))/12),0)</f>
        <v>382</v>
      </c>
      <c r="P10" s="7">
        <f>ROUND((($D$23/COUNTA($K$6:$K$19))/12),0)</f>
        <v>1390</v>
      </c>
      <c r="Q10" s="7">
        <v>10</v>
      </c>
      <c r="R10" s="7">
        <f>ROUND((($F$23/COUNTA($K$6:$K$19))/12),0)</f>
        <v>103</v>
      </c>
      <c r="S10" s="5">
        <f>ROUND(($G$23/$L$21)/12*L10,0)</f>
        <v>220</v>
      </c>
      <c r="T10" s="4" t="s">
        <v>32</v>
      </c>
      <c r="U10" s="7">
        <f t="shared" si="0"/>
        <v>0</v>
      </c>
      <c r="V10" s="7">
        <v>0</v>
      </c>
      <c r="W10" s="20">
        <v>500</v>
      </c>
      <c r="X10" s="7">
        <f>ROUND((L10*W10*0.25%)/12,0)</f>
        <v>91</v>
      </c>
      <c r="Y10" s="10">
        <f>ROUND((L10*W10*0.75%)/12,0)</f>
        <v>273</v>
      </c>
      <c r="Z10" s="9">
        <f>SUM(N10:S10)+SUM(U10:V10)+SUM(X10:Y10)</f>
        <v>3229</v>
      </c>
    </row>
    <row r="11" spans="1:26">
      <c r="A11" s="12" t="s">
        <v>14</v>
      </c>
      <c r="D11" s="8">
        <v>23077</v>
      </c>
      <c r="H11" s="6">
        <f t="shared" si="1"/>
        <v>23077</v>
      </c>
      <c r="K11" s="1" t="s">
        <v>48</v>
      </c>
      <c r="L11" s="1">
        <v>835</v>
      </c>
      <c r="M11" s="23">
        <v>1</v>
      </c>
      <c r="N11" s="9">
        <f>ROUND(($B$23/$M$21)/12*M11,0)</f>
        <v>760</v>
      </c>
      <c r="O11" s="5">
        <f>ROUND((($C$23/COUNTA($K$6:$K$19))/12),0)</f>
        <v>382</v>
      </c>
      <c r="P11" s="7">
        <f>ROUND((($D$23/COUNTA($K$6:$K$19))/12),0)</f>
        <v>1390</v>
      </c>
      <c r="Q11" s="7">
        <v>10</v>
      </c>
      <c r="R11" s="7">
        <f>ROUND((($F$23/COUNTA($K$6:$K$19))/12),0)</f>
        <v>103</v>
      </c>
      <c r="S11" s="5">
        <f>ROUND(($G$23/$L$21)/12*L11,0)</f>
        <v>210</v>
      </c>
      <c r="T11" s="4" t="s">
        <v>32</v>
      </c>
      <c r="U11" s="7">
        <f t="shared" si="0"/>
        <v>0</v>
      </c>
      <c r="V11" s="7">
        <v>0</v>
      </c>
      <c r="W11" s="20">
        <v>500</v>
      </c>
      <c r="X11" s="7">
        <f>ROUND((L11*W11*0.25%)/12,0)</f>
        <v>87</v>
      </c>
      <c r="Y11" s="10">
        <f>ROUND((L11*W11*0.75%)/12,0)</f>
        <v>261</v>
      </c>
      <c r="Z11" s="9">
        <f>SUM(N11:S11)+SUM(U11:V11)+SUM(X11:Y11)</f>
        <v>3203</v>
      </c>
    </row>
    <row r="12" spans="1:26">
      <c r="A12" s="12" t="s">
        <v>7</v>
      </c>
      <c r="B12" s="8">
        <v>136805</v>
      </c>
      <c r="D12" s="3"/>
      <c r="H12" s="6">
        <f t="shared" si="1"/>
        <v>136805</v>
      </c>
      <c r="K12" s="1" t="s">
        <v>49</v>
      </c>
      <c r="L12" s="1">
        <v>950</v>
      </c>
      <c r="M12" s="23">
        <v>1</v>
      </c>
      <c r="N12" s="9">
        <f>ROUND(($B$23/$M$21)/12*M12,0)</f>
        <v>760</v>
      </c>
      <c r="O12" s="5">
        <f>ROUND((($C$23/COUNTA($K$6:$K$19))/12),0)</f>
        <v>382</v>
      </c>
      <c r="P12" s="7">
        <f>ROUND((($D$23/COUNTA($K$6:$K$19))/12),0)</f>
        <v>1390</v>
      </c>
      <c r="Q12" s="7">
        <v>10</v>
      </c>
      <c r="R12" s="7">
        <f>ROUND((($F$23/COUNTA($K$6:$K$19))/12),0)</f>
        <v>103</v>
      </c>
      <c r="S12" s="5">
        <f>ROUND(($G$23/$L$21)/12*L12,0)</f>
        <v>239</v>
      </c>
      <c r="T12" s="4" t="s">
        <v>32</v>
      </c>
      <c r="U12" s="7">
        <f t="shared" si="0"/>
        <v>0</v>
      </c>
      <c r="V12" s="7">
        <v>0</v>
      </c>
      <c r="W12" s="20">
        <v>500</v>
      </c>
      <c r="X12" s="7">
        <f>ROUND((L12*W12*0.25%)/12,0)</f>
        <v>99</v>
      </c>
      <c r="Y12" s="10">
        <f>ROUND((L12*W12*0.75%)/12,0)</f>
        <v>297</v>
      </c>
      <c r="Z12" s="9">
        <f>SUM(N12:S12)+SUM(U12:V12)+SUM(X12:Y12)</f>
        <v>3280</v>
      </c>
    </row>
    <row r="13" spans="1:26">
      <c r="A13" s="12" t="s">
        <v>15</v>
      </c>
      <c r="D13" s="8">
        <v>14110</v>
      </c>
      <c r="H13" s="6">
        <f t="shared" si="1"/>
        <v>14110</v>
      </c>
      <c r="K13" s="1" t="s">
        <v>50</v>
      </c>
      <c r="L13" s="1">
        <v>1005</v>
      </c>
      <c r="M13" s="23">
        <v>2</v>
      </c>
      <c r="N13" s="9">
        <f>ROUND(($B$23/$M$21)/12*M13,0)</f>
        <v>1520</v>
      </c>
      <c r="O13" s="5">
        <f>ROUND((($C$23/COUNTA($K$6:$K$19))/12),0)</f>
        <v>382</v>
      </c>
      <c r="P13" s="7">
        <f>ROUND((($D$23/COUNTA($K$6:$K$19))/12),0)</f>
        <v>1390</v>
      </c>
      <c r="Q13" s="7">
        <v>10</v>
      </c>
      <c r="R13" s="7">
        <f>ROUND((($F$23/COUNTA($K$6:$K$19))/12),0)</f>
        <v>103</v>
      </c>
      <c r="S13" s="5">
        <f>ROUND(($G$23/$L$21)/12*L13,0)</f>
        <v>252</v>
      </c>
      <c r="T13" s="4" t="s">
        <v>32</v>
      </c>
      <c r="U13" s="7">
        <f t="shared" si="0"/>
        <v>0</v>
      </c>
      <c r="V13" s="7">
        <v>0</v>
      </c>
      <c r="W13" s="20">
        <v>500</v>
      </c>
      <c r="X13" s="7">
        <f>ROUND((L13*W13*0.25%)/12,0)</f>
        <v>105</v>
      </c>
      <c r="Y13" s="10">
        <f>ROUND((L13*W13*0.75%)/12,0)</f>
        <v>314</v>
      </c>
      <c r="Z13" s="9">
        <f>SUM(N13:S13)+SUM(U13:V13)+SUM(X13:Y13)</f>
        <v>4076</v>
      </c>
    </row>
    <row r="14" spans="1:26">
      <c r="A14" s="12" t="s">
        <v>39</v>
      </c>
      <c r="D14" s="8">
        <v>18867</v>
      </c>
      <c r="H14" s="6">
        <f t="shared" si="1"/>
        <v>18867</v>
      </c>
      <c r="K14" s="1" t="s">
        <v>51</v>
      </c>
      <c r="L14" s="1">
        <v>835</v>
      </c>
      <c r="M14" s="23">
        <v>1</v>
      </c>
      <c r="N14" s="9">
        <f>ROUND(($B$23/$M$21)/12*M14,0)</f>
        <v>760</v>
      </c>
      <c r="O14" s="5">
        <f>ROUND((($C$23/COUNTA($K$6:$K$19))/12),0)</f>
        <v>382</v>
      </c>
      <c r="P14" s="7">
        <f>ROUND((($D$23/COUNTA($K$6:$K$19))/12),0)</f>
        <v>1390</v>
      </c>
      <c r="Q14" s="7">
        <v>10</v>
      </c>
      <c r="R14" s="7">
        <f>ROUND((($F$23/COUNTA($K$6:$K$19))/12),0)</f>
        <v>103</v>
      </c>
      <c r="S14" s="5">
        <f>ROUND(($G$23/$L$21)/12*L14,0)</f>
        <v>210</v>
      </c>
      <c r="T14" s="4" t="s">
        <v>32</v>
      </c>
      <c r="U14" s="7">
        <f t="shared" si="0"/>
        <v>0</v>
      </c>
      <c r="V14" s="7">
        <v>0</v>
      </c>
      <c r="W14" s="20">
        <v>500</v>
      </c>
      <c r="X14" s="7">
        <f>ROUND((L14*W14*0.25%)/12,0)</f>
        <v>87</v>
      </c>
      <c r="Y14" s="10">
        <f>ROUND((L14*W14*0.75%)/12,0)</f>
        <v>261</v>
      </c>
      <c r="Z14" s="9">
        <f>SUM(N14:S14)+SUM(U14:V14)+SUM(X14:Y14)</f>
        <v>3203</v>
      </c>
    </row>
    <row r="15" spans="1:26">
      <c r="A15" s="12" t="s">
        <v>16</v>
      </c>
      <c r="D15" s="8">
        <v>21525</v>
      </c>
      <c r="H15" s="6">
        <f t="shared" si="1"/>
        <v>21525</v>
      </c>
      <c r="K15" s="1" t="s">
        <v>52</v>
      </c>
      <c r="L15" s="1">
        <v>950</v>
      </c>
      <c r="M15" s="23">
        <v>1</v>
      </c>
      <c r="N15" s="9">
        <f>ROUND(($B$23/$M$21)/12*M15,0)</f>
        <v>760</v>
      </c>
      <c r="O15" s="5">
        <f>ROUND((($C$23/COUNTA($K$6:$K$19))/12),0)</f>
        <v>382</v>
      </c>
      <c r="P15" s="7">
        <f>ROUND((($D$23/COUNTA($K$6:$K$19))/12),0)</f>
        <v>1390</v>
      </c>
      <c r="Q15" s="7">
        <v>10</v>
      </c>
      <c r="R15" s="7">
        <f>ROUND((($F$23/COUNTA($K$6:$K$19))/12),0)</f>
        <v>103</v>
      </c>
      <c r="S15" s="5">
        <f>ROUND(($G$23/$L$21)/12*L15,0)</f>
        <v>239</v>
      </c>
      <c r="T15" s="4" t="s">
        <v>32</v>
      </c>
      <c r="U15" s="7">
        <f t="shared" si="0"/>
        <v>0</v>
      </c>
      <c r="V15" s="7">
        <v>0</v>
      </c>
      <c r="W15" s="20">
        <v>500</v>
      </c>
      <c r="X15" s="7">
        <f>ROUND((L15*W15*0.25%)/12,0)</f>
        <v>99</v>
      </c>
      <c r="Y15" s="10">
        <f>ROUND((L15*W15*0.75%)/12,0)</f>
        <v>297</v>
      </c>
      <c r="Z15" s="9">
        <f>SUM(N15:S15)+SUM(U15:V15)+SUM(X15:Y15)</f>
        <v>3280</v>
      </c>
    </row>
    <row r="16" spans="1:26">
      <c r="A16" s="12" t="s">
        <v>5</v>
      </c>
      <c r="D16" s="8">
        <v>4877</v>
      </c>
      <c r="H16" s="6">
        <f t="shared" si="1"/>
        <v>4877</v>
      </c>
      <c r="K16" s="1" t="s">
        <v>53</v>
      </c>
      <c r="L16" s="1">
        <v>875</v>
      </c>
      <c r="M16" s="23">
        <v>1</v>
      </c>
      <c r="N16" s="9">
        <f>ROUND(($B$23/$M$21)/12*M16,0)</f>
        <v>760</v>
      </c>
      <c r="O16" s="5">
        <f>ROUND((($C$23/COUNTA($K$6:$K$19))/12),0)</f>
        <v>382</v>
      </c>
      <c r="P16" s="7">
        <f>ROUND((($D$23/COUNTA($K$6:$K$19))/12),0)</f>
        <v>1390</v>
      </c>
      <c r="Q16" s="7">
        <v>10</v>
      </c>
      <c r="R16" s="7">
        <f>ROUND((($F$23/COUNTA($K$6:$K$19))/12),0)</f>
        <v>103</v>
      </c>
      <c r="S16" s="5">
        <f>ROUND(($G$23/$L$21)/12*L16,0)</f>
        <v>220</v>
      </c>
      <c r="T16" s="4" t="s">
        <v>33</v>
      </c>
      <c r="U16" s="7">
        <f t="shared" si="0"/>
        <v>139</v>
      </c>
      <c r="V16" s="7">
        <v>0</v>
      </c>
      <c r="W16" s="20">
        <v>500</v>
      </c>
      <c r="X16" s="7">
        <f>ROUND((L16*W16*0.25%)/12,0)</f>
        <v>91</v>
      </c>
      <c r="Y16" s="10">
        <f>ROUND((L16*W16*0.75%)/12,0)</f>
        <v>273</v>
      </c>
      <c r="Z16" s="9">
        <f>SUM(N16:S16)+SUM(U16:V16)+SUM(X16:Y16)</f>
        <v>3368</v>
      </c>
    </row>
    <row r="17" spans="1:26">
      <c r="A17" s="12" t="s">
        <v>17</v>
      </c>
      <c r="D17" s="3"/>
      <c r="E17" s="8">
        <v>1680</v>
      </c>
      <c r="H17" s="6">
        <f t="shared" si="1"/>
        <v>1680</v>
      </c>
      <c r="K17" s="1" t="s">
        <v>54</v>
      </c>
      <c r="L17" s="1">
        <v>835</v>
      </c>
      <c r="M17" s="23">
        <v>2</v>
      </c>
      <c r="N17" s="9">
        <f>ROUND(($B$23/$M$21)/12*M17,0)</f>
        <v>1520</v>
      </c>
      <c r="O17" s="5">
        <f>ROUND((($C$23/COUNTA($K$6:$K$19))/12),0)</f>
        <v>382</v>
      </c>
      <c r="P17" s="7">
        <f>ROUND((($D$23/COUNTA($K$6:$K$19))/12),0)</f>
        <v>1390</v>
      </c>
      <c r="Q17" s="7">
        <v>10</v>
      </c>
      <c r="R17" s="7">
        <f>ROUND((($F$23/COUNTA($K$6:$K$19))/12),0)</f>
        <v>103</v>
      </c>
      <c r="S17" s="5">
        <f>ROUND(($G$23/$L$21)/12*L17,0)</f>
        <v>210</v>
      </c>
      <c r="T17" s="4" t="s">
        <v>32</v>
      </c>
      <c r="U17" s="7">
        <f t="shared" si="0"/>
        <v>0</v>
      </c>
      <c r="V17" s="7">
        <v>0</v>
      </c>
      <c r="W17" s="20">
        <v>500</v>
      </c>
      <c r="X17" s="7">
        <f>ROUND((L17*W17*0.25%)/12,0)</f>
        <v>87</v>
      </c>
      <c r="Y17" s="10">
        <f>ROUND((L17*W17*0.75%)/12,0)</f>
        <v>261</v>
      </c>
      <c r="Z17" s="9">
        <f>SUM(N17:S17)+SUM(U17:V17)+SUM(X17:Y17)</f>
        <v>3963</v>
      </c>
    </row>
    <row r="18" spans="1:26">
      <c r="A18" s="12" t="s">
        <v>40</v>
      </c>
      <c r="D18" s="3"/>
      <c r="G18" s="8">
        <v>35290</v>
      </c>
      <c r="H18" s="6">
        <f t="shared" si="1"/>
        <v>35290</v>
      </c>
      <c r="K18" s="1" t="s">
        <v>55</v>
      </c>
      <c r="L18" s="1">
        <v>950</v>
      </c>
      <c r="M18" s="23">
        <v>0</v>
      </c>
      <c r="N18" s="9">
        <f>ROUND(($B$23/$M$21)/12*M18,0)</f>
        <v>0</v>
      </c>
      <c r="O18" s="5">
        <f>ROUND((($C$23/COUNTA($K$6:$K$19))/12),0)</f>
        <v>382</v>
      </c>
      <c r="P18" s="7">
        <f>ROUND((($D$23/COUNTA($K$6:$K$19))/12),0)</f>
        <v>1390</v>
      </c>
      <c r="Q18" s="7">
        <v>10</v>
      </c>
      <c r="R18" s="7">
        <f>ROUND((($F$23/COUNTA($K$6:$K$19))/12),0)</f>
        <v>103</v>
      </c>
      <c r="S18" s="5">
        <f>ROUND(($G$23/$L$21)/12*L18,0)</f>
        <v>239</v>
      </c>
      <c r="T18" s="4" t="s">
        <v>33</v>
      </c>
      <c r="U18" s="7">
        <f t="shared" si="0"/>
        <v>139</v>
      </c>
      <c r="V18" s="7">
        <v>0</v>
      </c>
      <c r="W18" s="20">
        <v>500</v>
      </c>
      <c r="X18" s="7">
        <f>ROUND((L18*W18*0.25%)/12,0)</f>
        <v>99</v>
      </c>
      <c r="Y18" s="10">
        <f>ROUND((L18*W18*0.75%)/12,0)</f>
        <v>297</v>
      </c>
      <c r="Z18" s="9">
        <f>SUM(N18:S18)+SUM(U18:V18)+SUM(X18:Y18)</f>
        <v>2659</v>
      </c>
    </row>
    <row r="19" spans="1:26">
      <c r="A19" s="12" t="s">
        <v>18</v>
      </c>
      <c r="D19" s="8">
        <v>17739</v>
      </c>
      <c r="H19" s="6">
        <f t="shared" si="1"/>
        <v>17739</v>
      </c>
      <c r="K19" s="1" t="s">
        <v>56</v>
      </c>
      <c r="L19" s="1">
        <v>1005</v>
      </c>
      <c r="M19" s="23">
        <v>0</v>
      </c>
      <c r="N19" s="9">
        <f>ROUND(($B$23/$M$21)/12*M19,0)</f>
        <v>0</v>
      </c>
      <c r="O19" s="5">
        <f>ROUND((($C$23/COUNTA($K$6:$K$19))/12),0)</f>
        <v>382</v>
      </c>
      <c r="P19" s="7">
        <f>ROUND((($D$23/COUNTA($K$6:$K$19))/12),0)</f>
        <v>1390</v>
      </c>
      <c r="Q19" s="7">
        <v>10</v>
      </c>
      <c r="R19" s="7">
        <f>ROUND((($F$23/COUNTA($K$6:$K$19))/12),0)</f>
        <v>103</v>
      </c>
      <c r="S19" s="5">
        <f>ROUND(($G$23/$L$21)/12*L19,0)</f>
        <v>252</v>
      </c>
      <c r="T19" s="4" t="s">
        <v>32</v>
      </c>
      <c r="U19" s="7">
        <f t="shared" si="0"/>
        <v>0</v>
      </c>
      <c r="V19" s="7">
        <v>0</v>
      </c>
      <c r="W19" s="20">
        <v>500</v>
      </c>
      <c r="X19" s="7">
        <f>ROUND((L19*W19*0.25%)/12,0)</f>
        <v>105</v>
      </c>
      <c r="Y19" s="10">
        <f>ROUND((L19*W19*0.75%)/12,0)</f>
        <v>314</v>
      </c>
      <c r="Z19" s="9">
        <f>SUM(N19:S19)+SUM(U19:V19)+SUM(X19:Y19)</f>
        <v>2556</v>
      </c>
    </row>
    <row r="20" spans="1:26">
      <c r="A20" s="1"/>
      <c r="B20" s="2"/>
      <c r="C20" s="7"/>
      <c r="D20" s="7"/>
      <c r="E20" s="7"/>
      <c r="F20" s="7"/>
      <c r="G20" s="7"/>
      <c r="H20" s="7"/>
      <c r="I20" s="7"/>
      <c r="J20" s="7"/>
      <c r="K20" s="1"/>
      <c r="L20" s="1"/>
      <c r="M20" s="3"/>
      <c r="N20" s="3"/>
      <c r="O20" s="3"/>
      <c r="P20" s="3"/>
      <c r="Q20" s="3"/>
      <c r="R20" s="3"/>
      <c r="S20" s="3"/>
      <c r="T20" s="5"/>
      <c r="U20" s="3"/>
    </row>
    <row r="21" spans="1:26" ht="15.75" thickBot="1">
      <c r="A21" s="1"/>
      <c r="B21" s="2"/>
      <c r="C21" s="7"/>
      <c r="D21" s="7"/>
      <c r="E21" s="7"/>
      <c r="F21" s="7"/>
      <c r="G21" s="7"/>
      <c r="H21" s="7"/>
      <c r="I21" s="7"/>
      <c r="J21" s="7"/>
      <c r="K21" s="21" t="s">
        <v>8</v>
      </c>
      <c r="L21" s="18">
        <f>SUM(L6:L19)</f>
        <v>11706</v>
      </c>
      <c r="M21" s="18">
        <f>SUM(M6:M19)</f>
        <v>15</v>
      </c>
      <c r="N21" s="18">
        <f>SUM(N6:N19)</f>
        <v>11400</v>
      </c>
      <c r="O21" s="18">
        <f>SUM(O6:O19)</f>
        <v>5348</v>
      </c>
      <c r="P21" s="18">
        <f>SUM(P6:P19)</f>
        <v>19460</v>
      </c>
      <c r="Q21" s="18">
        <f>SUM(Q6:Q19)</f>
        <v>140</v>
      </c>
      <c r="R21" s="18">
        <f>SUM(R6:R19)</f>
        <v>1442</v>
      </c>
      <c r="S21" s="18">
        <f>SUM(S6:S19)</f>
        <v>2941</v>
      </c>
      <c r="T21" s="18"/>
      <c r="U21" s="18">
        <f>SUM(U6:U19)</f>
        <v>695</v>
      </c>
      <c r="V21" s="18">
        <f>SUM(V6:V19)</f>
        <v>100</v>
      </c>
      <c r="W21" s="18"/>
      <c r="X21" s="18">
        <f>SUM(X6:X19)</f>
        <v>1220</v>
      </c>
      <c r="Y21" s="18">
        <f>SUM(Y6:Y19)</f>
        <v>3657</v>
      </c>
      <c r="Z21" s="18">
        <f>SUM(Z6:Z19)</f>
        <v>46403</v>
      </c>
    </row>
    <row r="22" spans="1:26" ht="15.75" thickTop="1">
      <c r="A22" s="1"/>
      <c r="B22" s="2"/>
      <c r="C22" s="7"/>
      <c r="D22" s="7"/>
      <c r="E22" s="7"/>
      <c r="F22" s="7"/>
      <c r="G22" s="7"/>
      <c r="H22" s="7"/>
      <c r="I22" s="7"/>
      <c r="J22" s="7"/>
      <c r="K22" s="22"/>
      <c r="L22" s="1"/>
      <c r="M22" s="2"/>
      <c r="N22" s="2"/>
      <c r="O22" s="7"/>
      <c r="P22" s="7"/>
      <c r="Q22" s="7"/>
      <c r="R22" s="7"/>
      <c r="S22" s="7"/>
      <c r="T22" s="7"/>
      <c r="U22" s="7"/>
      <c r="Z22" s="5"/>
    </row>
    <row r="23" spans="1:26" ht="15.75" thickBot="1">
      <c r="A23" s="14" t="s">
        <v>26</v>
      </c>
      <c r="B23" s="18">
        <f>SUM(B6:B21)</f>
        <v>136805</v>
      </c>
      <c r="C23" s="18">
        <f t="shared" ref="C23:H23" si="2">SUM(C6:C21)</f>
        <v>64177</v>
      </c>
      <c r="D23" s="18">
        <f t="shared" si="2"/>
        <v>233518</v>
      </c>
      <c r="E23" s="18">
        <f t="shared" si="2"/>
        <v>1680</v>
      </c>
      <c r="F23" s="18">
        <f t="shared" si="2"/>
        <v>17304</v>
      </c>
      <c r="G23" s="18">
        <f t="shared" si="2"/>
        <v>35290</v>
      </c>
      <c r="H23" s="18">
        <f t="shared" si="2"/>
        <v>488774</v>
      </c>
      <c r="I23" s="7"/>
      <c r="J23" s="7"/>
      <c r="K23" s="21" t="s">
        <v>31</v>
      </c>
      <c r="L23" s="18"/>
      <c r="M23" s="18"/>
      <c r="N23" s="18">
        <f t="shared" ref="N23:Y23" si="3">N21*12</f>
        <v>136800</v>
      </c>
      <c r="O23" s="18">
        <f t="shared" si="3"/>
        <v>64176</v>
      </c>
      <c r="P23" s="18">
        <f t="shared" si="3"/>
        <v>233520</v>
      </c>
      <c r="Q23" s="18">
        <f t="shared" si="3"/>
        <v>1680</v>
      </c>
      <c r="R23" s="18">
        <f t="shared" si="3"/>
        <v>17304</v>
      </c>
      <c r="S23" s="18">
        <f t="shared" si="3"/>
        <v>35292</v>
      </c>
      <c r="T23" s="18"/>
      <c r="U23" s="18">
        <f t="shared" si="3"/>
        <v>8340</v>
      </c>
      <c r="V23" s="18">
        <f t="shared" si="3"/>
        <v>1200</v>
      </c>
      <c r="W23" s="18">
        <f t="shared" si="3"/>
        <v>0</v>
      </c>
      <c r="X23" s="18">
        <f t="shared" si="3"/>
        <v>14640</v>
      </c>
      <c r="Y23" s="18">
        <f t="shared" si="3"/>
        <v>43884</v>
      </c>
      <c r="Z23" s="18">
        <f t="shared" ref="Z23" si="4">Z21*12</f>
        <v>556836</v>
      </c>
    </row>
    <row r="24" spans="1:26" ht="15.75" thickTop="1">
      <c r="A24" s="1"/>
      <c r="B24" s="2"/>
      <c r="C24" s="7"/>
      <c r="D24" s="7"/>
      <c r="E24" s="7"/>
      <c r="F24" s="7"/>
      <c r="G24" s="7"/>
      <c r="H24" s="7"/>
      <c r="I24" s="7"/>
      <c r="J24" s="7"/>
      <c r="K24" s="1"/>
      <c r="L24" s="1"/>
      <c r="M24" s="2"/>
      <c r="N24" s="2"/>
      <c r="O24" s="7"/>
      <c r="P24" s="7"/>
      <c r="Q24" s="7"/>
      <c r="R24" s="7"/>
      <c r="S24" s="7"/>
      <c r="T24" s="7"/>
      <c r="U24" s="7"/>
    </row>
    <row r="25" spans="1:26">
      <c r="N25" s="6">
        <f t="shared" ref="N25:S25" si="5">N23-B23</f>
        <v>-5</v>
      </c>
      <c r="O25" s="6">
        <f t="shared" si="5"/>
        <v>-1</v>
      </c>
      <c r="P25" s="6">
        <f t="shared" si="5"/>
        <v>2</v>
      </c>
      <c r="Q25" s="6">
        <f t="shared" si="5"/>
        <v>0</v>
      </c>
      <c r="R25" s="6">
        <f t="shared" si="5"/>
        <v>0</v>
      </c>
      <c r="S25" s="6">
        <f t="shared" si="5"/>
        <v>2</v>
      </c>
    </row>
  </sheetData>
  <mergeCells count="26">
    <mergeCell ref="Q4:Q5"/>
    <mergeCell ref="R4:R5"/>
    <mergeCell ref="M4:N4"/>
    <mergeCell ref="T4:U4"/>
    <mergeCell ref="W4:Y4"/>
    <mergeCell ref="V4:V5"/>
    <mergeCell ref="A4:A5"/>
    <mergeCell ref="B4:B5"/>
    <mergeCell ref="C4:C5"/>
    <mergeCell ref="D4:D5"/>
    <mergeCell ref="E4:E5"/>
    <mergeCell ref="A1:H1"/>
    <mergeCell ref="A2:H2"/>
    <mergeCell ref="A3:H3"/>
    <mergeCell ref="K1:Z1"/>
    <mergeCell ref="K2:Z2"/>
    <mergeCell ref="K3:Z3"/>
    <mergeCell ref="F4:F5"/>
    <mergeCell ref="G4:G5"/>
    <mergeCell ref="H4:H5"/>
    <mergeCell ref="S4:S5"/>
    <mergeCell ref="Z4:Z5"/>
    <mergeCell ref="K4:K5"/>
    <mergeCell ref="L4:L5"/>
    <mergeCell ref="O4:O5"/>
    <mergeCell ref="P4:P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Structure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vnsna2011@gmail.com</dc:creator>
  <cp:lastModifiedBy>kk</cp:lastModifiedBy>
  <dcterms:created xsi:type="dcterms:W3CDTF">2021-04-18T05:39:42Z</dcterms:created>
  <dcterms:modified xsi:type="dcterms:W3CDTF">2023-02-20T03:36:38Z</dcterms:modified>
</cp:coreProperties>
</file>